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4000" windowHeight="14000" firstSheet="0" activeTab="0"/>
  </bookViews>
  <sheets>
    <sheet sheetId="1" name="Как пользоваться" state="visible" r:id="rId4"/>
    <sheet sheetId="2" name="Продукты" state="visible" r:id="rId5"/>
    <sheet sheetId="3" name="Карточка" state="visible" r:id="rId6"/>
    <sheet sheetId="4" name="Меню" state="visible" r:id="rId7"/>
    <sheet sheetId="5" name="Неделя" state="visible" r:id="rId8"/>
  </sheets>
  <definedNames>
    <definedName name="Цель">'Меню'!$J$2</definedName>
  </definedNames>
  <calcPr calcId="171027"/>
</workbook>
</file>

<file path=xl/sharedStrings.xml><?xml version="1.0" encoding="utf-8"?>
<sst xmlns="http://schemas.openxmlformats.org/spreadsheetml/2006/main" count="101" uniqueCount="79">
  <si>
    <t>Калькулятор фудкоста в Excel: бесплатный шаблон с формулами</t>
  </si>
  <si>
    <t>В шаблоне четыре листа: «Продукты» (прайс-лист), «Карточка» (расчёт одного блюда), «Меню» (все блюда) и «Неделя» (фактический фудкост).</t>
  </si>
  <si>
    <t>Жёлтые ячейки заполняете вы, остальные считаются формулами. Буквы колонок используются в формулах, поэтому их лучше не менять.</t>
  </si>
  <si>
    <t>При изменении цены обновляйте только лист «Продукты»: карточка берёт цену и потери оттуда через ВПР (G8: =ВПР(A8;Продукты!A:G;4;ЛОЖЬ)), стоимость считается от брутто. Файл работает и в старых версиях Excel, и в Google Таблицах; в новом Excel можно, как в статье, использовать ПРОСМОТРX (XLOOKUP).</t>
  </si>
  <si>
    <t>Для блюд, которые готовят партией (суп, плов), в B2 листа «Карточка» пишите число порций из партии. Если вы плательщик НДС, выберите в B4 «Да»: фудкост считается от цены без НДС.</t>
  </si>
  <si>
    <t>Колонка B листа «Меню» берётся ссылкой из карточки (для люля-кебаба B2 =Карточка!H21), себестоимость других блюд вносите из их карточек; в колонку F вносите продажи за неделю из кассового отчёта. Цель — в ячейке J2.</t>
  </si>
  <si>
    <t>На листе «Неделя» остатки берите из инвентаризации, закупки из накладных, продажи из кассового отчёта. Если разница больше 1 пункта, ищите причину.</t>
  </si>
  <si>
    <t>Статья: https://dishment.com/ru/blog/kalkulyator-fudkosta-excel</t>
  </si>
  <si>
    <t>Код</t>
  </si>
  <si>
    <t>Продукт</t>
  </si>
  <si>
    <t>Ед.</t>
  </si>
  <si>
    <t>Цена закупки, ₼</t>
  </si>
  <si>
    <t>Станд. потери</t>
  </si>
  <si>
    <t>Поставщик</t>
  </si>
  <si>
    <t>Дата цены</t>
  </si>
  <si>
    <t>M01</t>
  </si>
  <si>
    <t>Фарш баранины</t>
  </si>
  <si>
    <t>кг</t>
  </si>
  <si>
    <t>M02</t>
  </si>
  <si>
    <t>Лук</t>
  </si>
  <si>
    <t>M03</t>
  </si>
  <si>
    <t>Лаваш</t>
  </si>
  <si>
    <t>шт</t>
  </si>
  <si>
    <t>M04</t>
  </si>
  <si>
    <t>Помидоры и перец</t>
  </si>
  <si>
    <t>M05</t>
  </si>
  <si>
    <t>Зелень и сумах</t>
  </si>
  <si>
    <t>M06</t>
  </si>
  <si>
    <t>Соль, перец</t>
  </si>
  <si>
    <t>M07</t>
  </si>
  <si>
    <t>Красная чечевица</t>
  </si>
  <si>
    <t>M08</t>
  </si>
  <si>
    <t>Морковь</t>
  </si>
  <si>
    <t>M09</t>
  </si>
  <si>
    <t>Сливочное масло</t>
  </si>
  <si>
    <t>M10</t>
  </si>
  <si>
    <t>Лимон</t>
  </si>
  <si>
    <t>M11</t>
  </si>
  <si>
    <t>Мука и специи</t>
  </si>
  <si>
    <t>набор</t>
  </si>
  <si>
    <t>Блюдо</t>
  </si>
  <si>
    <t>Люля-кебаб</t>
  </si>
  <si>
    <t>Выход (число порций)</t>
  </si>
  <si>
    <t>Цена в меню, ₼</t>
  </si>
  <si>
    <t>НДС в цене? (Да / Нет)</t>
  </si>
  <si>
    <t>Нет</t>
  </si>
  <si>
    <t>Целевой фудкост</t>
  </si>
  <si>
    <t>Брутто</t>
  </si>
  <si>
    <t>Потери</t>
  </si>
  <si>
    <t>Нетто</t>
  </si>
  <si>
    <t>Цена, ₼</t>
  </si>
  <si>
    <t>Стоимость, ₼</t>
  </si>
  <si>
    <t>Стоимость партии, ₼</t>
  </si>
  <si>
    <t>Себестоимость порции, ₼</t>
  </si>
  <si>
    <t>Цена без НДС, ₼</t>
  </si>
  <si>
    <t>Фудкост %</t>
  </si>
  <si>
    <t>Маржа, ₼</t>
  </si>
  <si>
    <t>Рекомендуемая цена, ₼</t>
  </si>
  <si>
    <t>Рекомендуемая цена с НДС (для плательщика НДС), ₼</t>
  </si>
  <si>
    <t>Себестоимость, ₼</t>
  </si>
  <si>
    <t>Фудкост</t>
  </si>
  <si>
    <t>Продано, шт</t>
  </si>
  <si>
    <t>Маржа всего, ₼</t>
  </si>
  <si>
    <t>Статус</t>
  </si>
  <si>
    <t>Чечевичный суп</t>
  </si>
  <si>
    <t>Плов</t>
  </si>
  <si>
    <t>Кутабы с зеленью</t>
  </si>
  <si>
    <t>Чайный сет</t>
  </si>
  <si>
    <t>Итого / теоретический фудкост</t>
  </si>
  <si>
    <t>Неделя</t>
  </si>
  <si>
    <t>Остаток на начало, ₼</t>
  </si>
  <si>
    <t>Закупки, ₼</t>
  </si>
  <si>
    <t>Остаток на конец, ₼</t>
  </si>
  <si>
    <t>Израсходовано, ₼</t>
  </si>
  <si>
    <t>Продажи кухни, ₼</t>
  </si>
  <si>
    <t>Факт. фудкост</t>
  </si>
  <si>
    <t>Теор. фудкост</t>
  </si>
  <si>
    <t>Разница, п.</t>
  </si>
  <si>
    <t>Разница, 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</si>
</sst>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dd.mm.yyyy"/>
    <numFmt numFmtId="165" formatCode="0.000"/>
    <numFmt numFmtId="166" formatCode="0%;-0%;;@"/>
    <numFmt numFmtId="167" formatCode="0.000;-0.000;;@"/>
    <numFmt numFmtId="168" formatCode="#,##0.00;-#,##0.00;;@"/>
    <numFmt numFmtId="169" formatCode="0.0%"/>
    <numFmt numFmtId="170" formatCode="0.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u/>
      <color rgb="FF1F5FB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3EEE6"/>
      </patternFill>
    </fill>
    <fill>
      <patternFill patternType="solid">
        <fgColor rgb="FFFFF8E1"/>
      </patternFill>
    </fill>
  </fills>
  <borders count="2">
    <border>
      <left/>
      <right/>
      <top/>
      <bottom/>
      <diagonal/>
    </border>
    <border>
      <left style="thin">
        <color rgb="FFC9C2B8"/>
      </left>
      <right style="thin">
        <color rgb="FFC9C2B8"/>
      </right>
      <top style="thin">
        <color rgb="FFC9C2B8"/>
      </top>
      <bottom style="thin">
        <color rgb="FFC9C2B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0" fillId="3" borderId="1" xfId="0" applyFill="1" applyBorder="1"/>
    <xf numFmtId="4" fontId="0" fillId="3" borderId="1" xfId="0" applyNumberFormat="1" applyFill="1" applyBorder="1"/>
    <xf numFmtId="9" fontId="0" fillId="3" borderId="1" xfId="0" applyNumberFormat="1" applyFill="1" applyBorder="1"/>
    <xf numFmtId="164" fontId="0" fillId="3" borderId="1" xfId="0" applyNumberFormat="1" applyFill="1" applyBorder="1"/>
    <xf numFmtId="0" fontId="3" fillId="2" borderId="1" xfId="0" applyFont="1" applyFill="1" applyBorder="1" applyAlignment="1">
      <alignment vertical="top" wrapText="1"/>
    </xf>
    <xf numFmtId="1" fontId="0" fillId="3" borderId="1" xfId="0" applyNumberFormat="1" applyFill="1" applyBorder="1"/>
    <xf numFmtId="0" fontId="0" fillId="0" borderId="1" xfId="0" applyBorder="1"/>
    <xf numFmtId="165" fontId="0" fillId="3" borderId="1" xfId="0" applyNumberFormat="1" applyFill="1" applyBorder="1"/>
    <xf numFmtId="9" fontId="0" fillId="0" borderId="1" xfId="0" applyNumberFormat="1" applyBorder="1"/>
    <xf numFmtId="165" fontId="0" fillId="0" borderId="1" xfId="0" applyNumberFormat="1" applyBorder="1"/>
    <xf numFmtId="4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/>
    <xf numFmtId="169" fontId="3" fillId="0" borderId="1" xfId="0" applyNumberFormat="1" applyFont="1" applyBorder="1"/>
    <xf numFmtId="169" fontId="0" fillId="0" borderId="1" xfId="0" applyNumberFormat="1" applyBorder="1"/>
    <xf numFmtId="0" fontId="3" fillId="0" borderId="1" xfId="0" applyFont="1" applyBorder="1"/>
    <xf numFmtId="1" fontId="3" fillId="0" borderId="1" xfId="0" applyNumberFormat="1" applyFont="1" applyBorder="1"/>
    <xf numFmtId="169" fontId="0" fillId="3" borderId="1" xfId="0" applyNumberFormat="1" applyFill="1" applyBorder="1"/>
    <xf numFmtId="170" fontId="0" fillId="0" borderId="1" xfId="0" applyNumberFormat="1" applyBorder="1"/>
  </cellXfs>
  <cellStyles count="1">
    <cellStyle name="Normal" xfId="0" builtinId="0"/>
  </cellStyles>
  <dxfs count="1">
    <dxf>
      <fill>
        <patternFill patternType="solid">
          <bgColor rgb="FFF6C9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ishment.com/ru/blog/kalkulyator-fudkosta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0"/>
  <sheetViews>
    <sheetView workbookViewId="0" tabSelected="1">
      <selection activeCell="A1" sqref="A1"/>
    </sheetView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10" spans="1:1" x14ac:dyDescent="0.25">
      <c r="A10" s="3" t="s">
        <v>7</v>
      </c>
    </row>
  </sheetData>
  <hyperlinks>
    <hyperlink ref="A10" r:id="rId1"/>
  </hyperlink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8" customWidth="1"/>
    <col min="2" max="2" width="26" customWidth="1"/>
    <col min="4" max="4" width="16" customWidth="1"/>
    <col min="5" max="5" width="13" customWidth="1"/>
    <col min="6" max="6" width="22" customWidth="1"/>
    <col min="7" max="7" width="13" customWidth="1"/>
  </cols>
  <sheetData>
    <row r="1" spans="1:7" x14ac:dyDescent="0.25">
      <c r="A1" s="4" t="s">
        <v>8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  <c r="G1" s="4" t="s">
        <v>14</v>
      </c>
    </row>
    <row r="2" spans="1:7" x14ac:dyDescent="0.25">
      <c r="A2" s="5" t="s">
        <v>15</v>
      </c>
      <c r="B2" s="5" t="s">
        <v>16</v>
      </c>
      <c r="C2" s="5" t="s">
        <v>17</v>
      </c>
      <c r="D2" s="6">
        <v>16</v>
      </c>
      <c r="E2" s="7">
        <v>0</v>
      </c>
      <c r="F2" s="5"/>
      <c r="G2" s="8"/>
    </row>
    <row r="3" spans="1:7" x14ac:dyDescent="0.25">
      <c r="A3" s="5" t="s">
        <v>18</v>
      </c>
      <c r="B3" s="5" t="s">
        <v>19</v>
      </c>
      <c r="C3" s="5" t="s">
        <v>17</v>
      </c>
      <c r="D3" s="6">
        <v>1.2</v>
      </c>
      <c r="E3" s="7">
        <v>0.15</v>
      </c>
      <c r="F3" s="5"/>
      <c r="G3" s="8"/>
    </row>
    <row r="4" spans="1:7" x14ac:dyDescent="0.25">
      <c r="A4" s="5" t="s">
        <v>20</v>
      </c>
      <c r="B4" s="5" t="s">
        <v>21</v>
      </c>
      <c r="C4" s="5" t="s">
        <v>22</v>
      </c>
      <c r="D4" s="6">
        <v>0.3</v>
      </c>
      <c r="E4" s="7">
        <v>0</v>
      </c>
      <c r="F4" s="5"/>
      <c r="G4" s="8"/>
    </row>
    <row r="5" spans="1:7" x14ac:dyDescent="0.25">
      <c r="A5" s="5" t="s">
        <v>23</v>
      </c>
      <c r="B5" s="5" t="s">
        <v>24</v>
      </c>
      <c r="C5" s="5" t="s">
        <v>17</v>
      </c>
      <c r="D5" s="6">
        <v>3</v>
      </c>
      <c r="E5" s="7">
        <v>0.1</v>
      </c>
      <c r="F5" s="5"/>
      <c r="G5" s="8"/>
    </row>
    <row r="6" spans="1:7" x14ac:dyDescent="0.25">
      <c r="A6" s="5" t="s">
        <v>25</v>
      </c>
      <c r="B6" s="5" t="s">
        <v>26</v>
      </c>
      <c r="C6" s="5" t="s">
        <v>17</v>
      </c>
      <c r="D6" s="6">
        <v>8</v>
      </c>
      <c r="E6" s="7">
        <v>0.2</v>
      </c>
      <c r="F6" s="5"/>
      <c r="G6" s="8"/>
    </row>
    <row r="7" spans="1:7" x14ac:dyDescent="0.25">
      <c r="A7" s="5" t="s">
        <v>27</v>
      </c>
      <c r="B7" s="5" t="s">
        <v>28</v>
      </c>
      <c r="C7" s="5" t="s">
        <v>17</v>
      </c>
      <c r="D7" s="6">
        <v>2</v>
      </c>
      <c r="E7" s="7">
        <v>0</v>
      </c>
      <c r="F7" s="5"/>
      <c r="G7" s="8"/>
    </row>
    <row r="8" spans="1:7" x14ac:dyDescent="0.25">
      <c r="A8" s="5" t="s">
        <v>29</v>
      </c>
      <c r="B8" s="5" t="s">
        <v>30</v>
      </c>
      <c r="C8" s="5" t="s">
        <v>17</v>
      </c>
      <c r="D8" s="6">
        <v>3.5</v>
      </c>
      <c r="E8" s="7">
        <v>0</v>
      </c>
      <c r="F8" s="5"/>
      <c r="G8" s="8"/>
    </row>
    <row r="9" spans="1:7" x14ac:dyDescent="0.25">
      <c r="A9" s="5" t="s">
        <v>31</v>
      </c>
      <c r="B9" s="5" t="s">
        <v>32</v>
      </c>
      <c r="C9" s="5" t="s">
        <v>17</v>
      </c>
      <c r="D9" s="6">
        <v>1</v>
      </c>
      <c r="E9" s="7">
        <v>0.2</v>
      </c>
      <c r="F9" s="5"/>
      <c r="G9" s="8"/>
    </row>
    <row r="10" spans="1:7" x14ac:dyDescent="0.25">
      <c r="A10" s="5" t="s">
        <v>33</v>
      </c>
      <c r="B10" s="5" t="s">
        <v>34</v>
      </c>
      <c r="C10" s="5" t="s">
        <v>17</v>
      </c>
      <c r="D10" s="6">
        <v>14</v>
      </c>
      <c r="E10" s="7">
        <v>0</v>
      </c>
      <c r="F10" s="5"/>
      <c r="G10" s="8"/>
    </row>
    <row r="11" spans="1:7" x14ac:dyDescent="0.25">
      <c r="A11" s="5" t="s">
        <v>35</v>
      </c>
      <c r="B11" s="5" t="s">
        <v>36</v>
      </c>
      <c r="C11" s="5" t="s">
        <v>17</v>
      </c>
      <c r="D11" s="6">
        <v>4</v>
      </c>
      <c r="E11" s="7">
        <v>0</v>
      </c>
      <c r="F11" s="5"/>
      <c r="G11" s="8"/>
    </row>
    <row r="12" spans="1:7" x14ac:dyDescent="0.25">
      <c r="A12" s="5" t="s">
        <v>37</v>
      </c>
      <c r="B12" s="5" t="s">
        <v>38</v>
      </c>
      <c r="C12" s="5" t="s">
        <v>39</v>
      </c>
      <c r="D12" s="6">
        <v>0.3</v>
      </c>
      <c r="E12" s="7">
        <v>0</v>
      </c>
      <c r="F12" s="5"/>
      <c r="G12" s="8"/>
    </row>
    <row r="13" spans="1:7" x14ac:dyDescent="0.25">
      <c r="A13" s="5"/>
      <c r="B13" s="5"/>
      <c r="C13" s="5"/>
      <c r="D13" s="6"/>
      <c r="E13" s="7"/>
      <c r="F13" s="5"/>
      <c r="G13" s="8"/>
    </row>
    <row r="14" spans="1:7" x14ac:dyDescent="0.25">
      <c r="A14" s="5"/>
      <c r="B14" s="5"/>
      <c r="C14" s="5"/>
      <c r="D14" s="6"/>
      <c r="E14" s="7"/>
      <c r="F14" s="5"/>
      <c r="G14" s="8"/>
    </row>
    <row r="15" spans="1:7" x14ac:dyDescent="0.25">
      <c r="A15" s="5"/>
      <c r="B15" s="5"/>
      <c r="C15" s="5"/>
      <c r="D15" s="6"/>
      <c r="E15" s="7"/>
      <c r="F15" s="5"/>
      <c r="G15" s="8"/>
    </row>
    <row r="16" spans="1:7" x14ac:dyDescent="0.25">
      <c r="A16" s="5"/>
      <c r="B16" s="5"/>
      <c r="C16" s="5"/>
      <c r="D16" s="6"/>
      <c r="E16" s="7"/>
      <c r="F16" s="5"/>
      <c r="G16" s="8"/>
    </row>
    <row r="17" spans="1:7" x14ac:dyDescent="0.25">
      <c r="A17" s="5"/>
      <c r="B17" s="5"/>
      <c r="C17" s="5"/>
      <c r="D17" s="6"/>
      <c r="E17" s="7"/>
      <c r="F17" s="5"/>
      <c r="G17" s="8"/>
    </row>
    <row r="18" spans="1:7" x14ac:dyDescent="0.25">
      <c r="A18" s="5"/>
      <c r="B18" s="5"/>
      <c r="C18" s="5"/>
      <c r="D18" s="6"/>
      <c r="E18" s="7"/>
      <c r="F18" s="5"/>
      <c r="G18" s="8"/>
    </row>
    <row r="19" spans="1:7" x14ac:dyDescent="0.25">
      <c r="A19" s="5"/>
      <c r="B19" s="5"/>
      <c r="C19" s="5"/>
      <c r="D19" s="6"/>
      <c r="E19" s="7"/>
      <c r="F19" s="5"/>
      <c r="G19" s="8"/>
    </row>
    <row r="20" spans="1:7" x14ac:dyDescent="0.25">
      <c r="A20" s="5"/>
      <c r="B20" s="5"/>
      <c r="C20" s="5"/>
      <c r="D20" s="6"/>
      <c r="E20" s="7"/>
      <c r="F20" s="5"/>
      <c r="G20" s="8"/>
    </row>
    <row r="21" spans="1:7" x14ac:dyDescent="0.25">
      <c r="A21" s="5"/>
      <c r="B21" s="5"/>
      <c r="C21" s="5"/>
      <c r="D21" s="6"/>
      <c r="E21" s="7"/>
      <c r="F21" s="5"/>
      <c r="G21" s="8"/>
    </row>
    <row r="22" spans="1:7" x14ac:dyDescent="0.25">
      <c r="A22" s="5"/>
      <c r="B22" s="5"/>
      <c r="C22" s="5"/>
      <c r="D22" s="6"/>
      <c r="E22" s="7"/>
      <c r="F22" s="5"/>
      <c r="G22" s="8"/>
    </row>
    <row r="23" spans="1:7" x14ac:dyDescent="0.25">
      <c r="A23" s="5"/>
      <c r="B23" s="5"/>
      <c r="C23" s="5"/>
      <c r="D23" s="6"/>
      <c r="E23" s="7"/>
      <c r="F23" s="5"/>
      <c r="G23" s="8"/>
    </row>
    <row r="24" spans="1:7" x14ac:dyDescent="0.25">
      <c r="A24" s="5"/>
      <c r="B24" s="5"/>
      <c r="C24" s="5"/>
      <c r="D24" s="6"/>
      <c r="E24" s="7"/>
      <c r="F24" s="5"/>
      <c r="G24" s="8"/>
    </row>
    <row r="25" spans="1:7" x14ac:dyDescent="0.25">
      <c r="A25" s="5"/>
      <c r="B25" s="5"/>
      <c r="C25" s="5"/>
      <c r="D25" s="6"/>
      <c r="E25" s="7"/>
      <c r="F25" s="5"/>
      <c r="G25" s="8"/>
    </row>
    <row r="26" spans="1:7" x14ac:dyDescent="0.25">
      <c r="A26" s="5"/>
      <c r="B26" s="5"/>
      <c r="C26" s="5"/>
      <c r="D26" s="6"/>
      <c r="E26" s="7"/>
      <c r="F26" s="5"/>
      <c r="G26" s="8"/>
    </row>
    <row r="27" spans="1:7" x14ac:dyDescent="0.25">
      <c r="A27" s="5"/>
      <c r="B27" s="5"/>
      <c r="C27" s="5"/>
      <c r="D27" s="6"/>
      <c r="E27" s="7"/>
      <c r="F27" s="5"/>
      <c r="G27" s="8"/>
    </row>
    <row r="28" spans="1:7" x14ac:dyDescent="0.25">
      <c r="A28" s="5"/>
      <c r="B28" s="5"/>
      <c r="C28" s="5"/>
      <c r="D28" s="6"/>
      <c r="E28" s="7"/>
      <c r="F28" s="5"/>
      <c r="G28" s="8"/>
    </row>
    <row r="29" spans="1:7" x14ac:dyDescent="0.25">
      <c r="A29" s="5"/>
      <c r="B29" s="5"/>
      <c r="C29" s="5"/>
      <c r="D29" s="6"/>
      <c r="E29" s="7"/>
      <c r="F29" s="5"/>
      <c r="G29" s="8"/>
    </row>
    <row r="30" spans="1:7" x14ac:dyDescent="0.25">
      <c r="A30" s="5"/>
      <c r="B30" s="5"/>
      <c r="C30" s="5"/>
      <c r="D30" s="6"/>
      <c r="E30" s="7"/>
      <c r="F30" s="5"/>
      <c r="G30" s="8"/>
    </row>
    <row r="31" spans="1:7" x14ac:dyDescent="0.25">
      <c r="A31" s="5"/>
      <c r="B31" s="5"/>
      <c r="C31" s="5"/>
      <c r="D31" s="6"/>
      <c r="E31" s="7"/>
      <c r="F31" s="5"/>
      <c r="G31" s="8"/>
    </row>
    <row r="32" spans="1:7" x14ac:dyDescent="0.25">
      <c r="A32" s="5"/>
      <c r="B32" s="5"/>
      <c r="C32" s="5"/>
      <c r="D32" s="6"/>
      <c r="E32" s="7"/>
      <c r="F32" s="5"/>
      <c r="G32" s="8"/>
    </row>
  </sheetData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>
      <pane ySplit="7" topLeftCell="A8" activePane="bottomLeft" state="frozen"/>
      <selection pane="bottomLeft" activeCell="A8" sqref="A8"/>
    </sheetView>
  </sheetViews>
  <sheetFormatPr defaultRowHeight="15" outlineLevelRow="0" outlineLevelCol="0" x14ac:dyDescent="55"/>
  <cols>
    <col min="1" max="1" width="30" customWidth="1"/>
    <col min="2" max="2" width="26" customWidth="1"/>
    <col min="4" max="4" width="11" customWidth="1"/>
    <col min="6" max="7" width="11" customWidth="1"/>
    <col min="8" max="8" width="12" customWidth="1"/>
  </cols>
  <sheetData>
    <row r="1" spans="1:2" x14ac:dyDescent="0.25">
      <c r="A1" s="9" t="s">
        <v>40</v>
      </c>
      <c r="B1" s="5" t="s">
        <v>41</v>
      </c>
    </row>
    <row r="2" spans="1:2" x14ac:dyDescent="0.25">
      <c r="A2" s="9" t="s">
        <v>42</v>
      </c>
      <c r="B2" s="10">
        <v>1</v>
      </c>
    </row>
    <row r="3" spans="1:2" x14ac:dyDescent="0.25">
      <c r="A3" s="9" t="s">
        <v>43</v>
      </c>
      <c r="B3" s="6">
        <v>14</v>
      </c>
    </row>
    <row r="4" spans="1:2" x14ac:dyDescent="0.25">
      <c r="A4" s="9" t="s">
        <v>44</v>
      </c>
      <c r="B4" s="5" t="s">
        <v>45</v>
      </c>
    </row>
    <row r="5" spans="1:2" x14ac:dyDescent="0.25">
      <c r="A5" s="9" t="s">
        <v>46</v>
      </c>
      <c r="B5" s="7">
        <v>0.32</v>
      </c>
    </row>
    <row r="7" spans="1:8" x14ac:dyDescent="0.25">
      <c r="A7" s="4" t="s">
        <v>8</v>
      </c>
      <c r="B7" s="4" t="s">
        <v>9</v>
      </c>
      <c r="C7" s="4" t="s">
        <v>10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</row>
    <row r="8" spans="1:8" x14ac:dyDescent="0.25">
      <c r="A8" s="5" t="s">
        <v>15</v>
      </c>
      <c r="B8" s="11" t="str">
        <f>VLOOKUP(A8,Продукты!A:G,2,FALSE)</f>
        <v>Фарш баранины</v>
      </c>
      <c r="C8" s="11" t="str">
        <f>VLOOKUP(A8,Продукты!A:G,3,FALSE)</f>
        <v>кг</v>
      </c>
      <c r="D8" s="12">
        <v>0.25</v>
      </c>
      <c r="E8" s="13">
        <f>VLOOKUP(A8,Продукты!A:G,5,FALSE)</f>
        <v>0</v>
      </c>
      <c r="F8" s="14">
        <f>D8*(1-E8)</f>
        <v>0.25</v>
      </c>
      <c r="G8" s="15">
        <f>VLOOKUP(A8,Продукты!A:G,4,FALSE)</f>
        <v>16</v>
      </c>
      <c r="H8" s="15">
        <f>D8*G8</f>
        <v>4</v>
      </c>
    </row>
    <row r="9" spans="1:8" x14ac:dyDescent="0.25">
      <c r="A9" s="5" t="s">
        <v>18</v>
      </c>
      <c r="B9" s="11" t="str">
        <f>VLOOKUP(A9,Продукты!A:G,2,FALSE)</f>
        <v>Лук</v>
      </c>
      <c r="C9" s="11" t="str">
        <f>VLOOKUP(A9,Продукты!A:G,3,FALSE)</f>
        <v>кг</v>
      </c>
      <c r="D9" s="12">
        <v>0.06</v>
      </c>
      <c r="E9" s="13">
        <f>VLOOKUP(A9,Продукты!A:G,5,FALSE)</f>
        <v>0.15</v>
      </c>
      <c r="F9" s="14">
        <f>D9*(1-E9)</f>
        <v>0.051</v>
      </c>
      <c r="G9" s="15">
        <f>VLOOKUP(A9,Продукты!A:G,4,FALSE)</f>
        <v>1.2</v>
      </c>
      <c r="H9" s="15">
        <f>D9*G9</f>
        <v>0.072</v>
      </c>
    </row>
    <row r="10" spans="1:8" x14ac:dyDescent="0.25">
      <c r="A10" s="5" t="s">
        <v>20</v>
      </c>
      <c r="B10" s="11" t="str">
        <f>VLOOKUP(A10,Продукты!A:G,2,FALSE)</f>
        <v>Лаваш</v>
      </c>
      <c r="C10" s="11" t="str">
        <f>VLOOKUP(A10,Продукты!A:G,3,FALSE)</f>
        <v>шт</v>
      </c>
      <c r="D10" s="12">
        <v>1</v>
      </c>
      <c r="E10" s="13">
        <f>VLOOKUP(A10,Продукты!A:G,5,FALSE)</f>
        <v>0</v>
      </c>
      <c r="F10" s="14">
        <f>D10*(1-E10)</f>
        <v>1</v>
      </c>
      <c r="G10" s="15">
        <f>VLOOKUP(A10,Продукты!A:G,4,FALSE)</f>
        <v>0.3</v>
      </c>
      <c r="H10" s="15">
        <f>D10*G10</f>
        <v>0.3</v>
      </c>
    </row>
    <row r="11" spans="1:8" x14ac:dyDescent="0.25">
      <c r="A11" s="5" t="s">
        <v>23</v>
      </c>
      <c r="B11" s="11" t="str">
        <f>VLOOKUP(A11,Продукты!A:G,2,FALSE)</f>
        <v>Помидоры и перец</v>
      </c>
      <c r="C11" s="11" t="str">
        <f>VLOOKUP(A11,Продукты!A:G,3,FALSE)</f>
        <v>кг</v>
      </c>
      <c r="D11" s="12">
        <v>0.15</v>
      </c>
      <c r="E11" s="13">
        <f>VLOOKUP(A11,Продукты!A:G,5,FALSE)</f>
        <v>0.1</v>
      </c>
      <c r="F11" s="14">
        <f>D11*(1-E11)</f>
        <v>0.135</v>
      </c>
      <c r="G11" s="15">
        <f>VLOOKUP(A11,Продукты!A:G,4,FALSE)</f>
        <v>3</v>
      </c>
      <c r="H11" s="15">
        <f>D11*G11</f>
        <v>0.44999999999999996</v>
      </c>
    </row>
    <row r="12" spans="1:8" x14ac:dyDescent="0.25">
      <c r="A12" s="5" t="s">
        <v>25</v>
      </c>
      <c r="B12" s="11" t="str">
        <f>VLOOKUP(A12,Продукты!A:G,2,FALSE)</f>
        <v>Зелень и сумах</v>
      </c>
      <c r="C12" s="11" t="str">
        <f>VLOOKUP(A12,Продукты!A:G,3,FALSE)</f>
        <v>кг</v>
      </c>
      <c r="D12" s="12">
        <v>0.03</v>
      </c>
      <c r="E12" s="13">
        <f>VLOOKUP(A12,Продукты!A:G,5,FALSE)</f>
        <v>0.2</v>
      </c>
      <c r="F12" s="14">
        <f>D12*(1-E12)</f>
        <v>0.024</v>
      </c>
      <c r="G12" s="15">
        <f>VLOOKUP(A12,Продукты!A:G,4,FALSE)</f>
        <v>8</v>
      </c>
      <c r="H12" s="15">
        <f>D12*G12</f>
        <v>0.24</v>
      </c>
    </row>
    <row r="13" spans="1:8" x14ac:dyDescent="0.25">
      <c r="A13" s="5" t="s">
        <v>27</v>
      </c>
      <c r="B13" s="11" t="str">
        <f>VLOOKUP(A13,Продукты!A:G,2,FALSE)</f>
        <v>Соль, перец</v>
      </c>
      <c r="C13" s="11" t="str">
        <f>VLOOKUP(A13,Продукты!A:G,3,FALSE)</f>
        <v>кг</v>
      </c>
      <c r="D13" s="12">
        <v>0.005</v>
      </c>
      <c r="E13" s="13">
        <f>VLOOKUP(A13,Продукты!A:G,5,FALSE)</f>
        <v>0</v>
      </c>
      <c r="F13" s="14">
        <f>D13*(1-E13)</f>
        <v>0.005</v>
      </c>
      <c r="G13" s="15">
        <f>VLOOKUP(A13,Продукты!A:G,4,FALSE)</f>
        <v>2</v>
      </c>
      <c r="H13" s="15">
        <f>D13*G13</f>
        <v>0.01</v>
      </c>
    </row>
    <row r="14" spans="1:8" x14ac:dyDescent="0.25">
      <c r="A14" s="5"/>
      <c r="B14" s="11" t="str">
        <f>IF(A14="","",VLOOKUP(A14,Продукты!A:G,2,FALSE))</f>
        <v/>
      </c>
      <c r="C14" s="11" t="str">
        <f>IF(A14="","",VLOOKUP(A14,Продукты!A:G,3,FALSE))</f>
        <v/>
      </c>
      <c r="D14" s="12"/>
      <c r="E14" s="16">
        <f>IF(A14="",0,VLOOKUP(A14,Продукты!A:G,5,FALSE))</f>
        <v>0</v>
      </c>
      <c r="F14" s="17">
        <f>D14*(1-E14)</f>
        <v>0</v>
      </c>
      <c r="G14" s="18">
        <f>IF(A14="",0,VLOOKUP(A14,Продукты!A:G,4,FALSE))</f>
        <v>0</v>
      </c>
      <c r="H14" s="18">
        <f>D14*G14</f>
        <v>0</v>
      </c>
    </row>
    <row r="15" spans="1:8" x14ac:dyDescent="0.25">
      <c r="A15" s="5"/>
      <c r="B15" s="11" t="str">
        <f>IF(A15="","",VLOOKUP(A15,Продукты!A:G,2,FALSE))</f>
        <v/>
      </c>
      <c r="C15" s="11" t="str">
        <f>IF(A15="","",VLOOKUP(A15,Продукты!A:G,3,FALSE))</f>
        <v/>
      </c>
      <c r="D15" s="12"/>
      <c r="E15" s="16">
        <f>IF(A15="",0,VLOOKUP(A15,Продукты!A:G,5,FALSE))</f>
        <v>0</v>
      </c>
      <c r="F15" s="17">
        <f>D15*(1-E15)</f>
        <v>0</v>
      </c>
      <c r="G15" s="18">
        <f>IF(A15="",0,VLOOKUP(A15,Продукты!A:G,4,FALSE))</f>
        <v>0</v>
      </c>
      <c r="H15" s="18">
        <f>D15*G15</f>
        <v>0</v>
      </c>
    </row>
    <row r="16" spans="1:8" x14ac:dyDescent="0.25">
      <c r="A16" s="5"/>
      <c r="B16" s="11" t="str">
        <f>IF(A16="","",VLOOKUP(A16,Продукты!A:G,2,FALSE))</f>
        <v/>
      </c>
      <c r="C16" s="11" t="str">
        <f>IF(A16="","",VLOOKUP(A16,Продукты!A:G,3,FALSE))</f>
        <v/>
      </c>
      <c r="D16" s="12"/>
      <c r="E16" s="16">
        <f>IF(A16="",0,VLOOKUP(A16,Продукты!A:G,5,FALSE))</f>
        <v>0</v>
      </c>
      <c r="F16" s="17">
        <f>D16*(1-E16)</f>
        <v>0</v>
      </c>
      <c r="G16" s="18">
        <f>IF(A16="",0,VLOOKUP(A16,Продукты!A:G,4,FALSE))</f>
        <v>0</v>
      </c>
      <c r="H16" s="18">
        <f>D16*G16</f>
        <v>0</v>
      </c>
    </row>
    <row r="17" spans="1:8" x14ac:dyDescent="0.25">
      <c r="A17" s="5"/>
      <c r="B17" s="11" t="str">
        <f>IF(A17="","",VLOOKUP(A17,Продукты!A:G,2,FALSE))</f>
        <v/>
      </c>
      <c r="C17" s="11" t="str">
        <f>IF(A17="","",VLOOKUP(A17,Продукты!A:G,3,FALSE))</f>
        <v/>
      </c>
      <c r="D17" s="12"/>
      <c r="E17" s="16">
        <f>IF(A17="",0,VLOOKUP(A17,Продукты!A:G,5,FALSE))</f>
        <v>0</v>
      </c>
      <c r="F17" s="17">
        <f>D17*(1-E17)</f>
        <v>0</v>
      </c>
      <c r="G17" s="18">
        <f>IF(A17="",0,VLOOKUP(A17,Продукты!A:G,4,FALSE))</f>
        <v>0</v>
      </c>
      <c r="H17" s="18">
        <f>D17*G17</f>
        <v>0</v>
      </c>
    </row>
    <row r="18" spans="1:8" x14ac:dyDescent="0.25">
      <c r="A18" s="5"/>
      <c r="B18" s="11" t="str">
        <f>IF(A18="","",VLOOKUP(A18,Продукты!A:G,2,FALSE))</f>
        <v/>
      </c>
      <c r="C18" s="11" t="str">
        <f>IF(A18="","",VLOOKUP(A18,Продукты!A:G,3,FALSE))</f>
        <v/>
      </c>
      <c r="D18" s="12"/>
      <c r="E18" s="16">
        <f>IF(A18="",0,VLOOKUP(A18,Продукты!A:G,5,FALSE))</f>
        <v>0</v>
      </c>
      <c r="F18" s="17">
        <f>D18*(1-E18)</f>
        <v>0</v>
      </c>
      <c r="G18" s="18">
        <f>IF(A18="",0,VLOOKUP(A18,Продукты!A:G,4,FALSE))</f>
        <v>0</v>
      </c>
      <c r="H18" s="18">
        <f>D18*G18</f>
        <v>0</v>
      </c>
    </row>
    <row r="19" spans="1:8" x14ac:dyDescent="0.25">
      <c r="A19" s="5"/>
      <c r="B19" s="11" t="str">
        <f>IF(A19="","",VLOOKUP(A19,Продукты!A:G,2,FALSE))</f>
        <v/>
      </c>
      <c r="C19" s="11" t="str">
        <f>IF(A19="","",VLOOKUP(A19,Продукты!A:G,3,FALSE))</f>
        <v/>
      </c>
      <c r="D19" s="12"/>
      <c r="E19" s="16">
        <f>IF(A19="",0,VLOOKUP(A19,Продукты!A:G,5,FALSE))</f>
        <v>0</v>
      </c>
      <c r="F19" s="17">
        <f>D19*(1-E19)</f>
        <v>0</v>
      </c>
      <c r="G19" s="18">
        <f>IF(A19="",0,VLOOKUP(A19,Продукты!A:G,4,FALSE))</f>
        <v>0</v>
      </c>
      <c r="H19" s="18">
        <f>D19*G19</f>
        <v>0</v>
      </c>
    </row>
    <row r="20" spans="2:8" x14ac:dyDescent="0.25">
      <c r="B20" s="19" t="s">
        <v>52</v>
      </c>
      <c r="C20" s="19"/>
      <c r="D20" s="19"/>
      <c r="E20" s="19"/>
      <c r="F20" s="19"/>
      <c r="G20" s="19"/>
      <c r="H20" s="20">
        <f>SUM(H8:H19)</f>
        <v>5.072</v>
      </c>
    </row>
    <row r="21" spans="2:8" x14ac:dyDescent="0.25">
      <c r="B21" s="19" t="s">
        <v>53</v>
      </c>
      <c r="C21" s="19"/>
      <c r="D21" s="19"/>
      <c r="E21" s="19"/>
      <c r="F21" s="19"/>
      <c r="G21" s="19"/>
      <c r="H21" s="20">
        <f>SUM(H8:H19)/B2</f>
        <v>5.072</v>
      </c>
    </row>
    <row r="22" spans="2:8" x14ac:dyDescent="0.25">
      <c r="B22" s="19" t="s">
        <v>54</v>
      </c>
      <c r="C22" s="19"/>
      <c r="D22" s="19"/>
      <c r="E22" s="19"/>
      <c r="F22" s="19"/>
      <c r="G22" s="19"/>
      <c r="H22" s="20">
        <f>IF(B4="Да",B3/1.18,B3)</f>
        <v>14</v>
      </c>
    </row>
    <row r="23" spans="2:8" x14ac:dyDescent="0.25">
      <c r="B23" s="19" t="s">
        <v>55</v>
      </c>
      <c r="C23" s="19"/>
      <c r="D23" s="19"/>
      <c r="E23" s="19"/>
      <c r="F23" s="19"/>
      <c r="G23" s="19"/>
      <c r="H23" s="21">
        <f>H21/H22</f>
        <v>0.36228571428571427</v>
      </c>
    </row>
    <row r="24" spans="2:8" x14ac:dyDescent="0.25">
      <c r="B24" s="19" t="s">
        <v>56</v>
      </c>
      <c r="C24" s="19"/>
      <c r="D24" s="19"/>
      <c r="E24" s="19"/>
      <c r="F24" s="19"/>
      <c r="G24" s="19"/>
      <c r="H24" s="20">
        <f>H22-H21</f>
        <v>8.928</v>
      </c>
    </row>
    <row r="25" spans="2:8" x14ac:dyDescent="0.25">
      <c r="B25" s="19" t="s">
        <v>57</v>
      </c>
      <c r="C25" s="19"/>
      <c r="D25" s="19"/>
      <c r="E25" s="19"/>
      <c r="F25" s="19"/>
      <c r="G25" s="19"/>
      <c r="H25" s="20">
        <f>CEILING(H21/B5,0.1)</f>
        <v>15.9</v>
      </c>
    </row>
    <row r="26" spans="2:8" x14ac:dyDescent="0.25">
      <c r="B26" s="19" t="s">
        <v>58</v>
      </c>
      <c r="C26" s="19"/>
      <c r="D26" s="19"/>
      <c r="E26" s="19"/>
      <c r="F26" s="19"/>
      <c r="G26" s="19"/>
      <c r="H26" s="20">
        <f>H25*1.18</f>
        <v>18.762</v>
      </c>
    </row>
  </sheetData>
  <mergeCells count="7">
    <mergeCell ref="B20:G20"/>
    <mergeCell ref="B21:G21"/>
    <mergeCell ref="B22:G22"/>
    <mergeCell ref="B23:G23"/>
    <mergeCell ref="B24:G24"/>
    <mergeCell ref="B25:G25"/>
    <mergeCell ref="B26:G26"/>
  </mergeCells>
  <dataValidations count="1">
    <dataValidation type="list" allowBlank="1" sqref="B4">
      <formula1>"Да,Нет"</formula1>
    </dataValidation>
  </dataValidations>
  <pageMargins left="0.5" right="0.5" top="0.6" bottom="0.6" header="0.3" footer="0.3"/>
  <pageSetup paperSize="9"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24" customWidth="1"/>
    <col min="2" max="2" width="15" customWidth="1"/>
    <col min="3" max="6" width="11" customWidth="1"/>
    <col min="7" max="7" width="15" customWidth="1"/>
    <col min="8" max="8" width="12" customWidth="1"/>
    <col min="9" max="9" width="3" customWidth="1"/>
    <col min="10" max="10" width="14" customWidth="1"/>
  </cols>
  <sheetData>
    <row r="1" spans="1:10" x14ac:dyDescent="0.25">
      <c r="A1" s="4" t="s">
        <v>40</v>
      </c>
      <c r="B1" s="4" t="s">
        <v>59</v>
      </c>
      <c r="C1" s="4" t="s">
        <v>50</v>
      </c>
      <c r="D1" s="4" t="s">
        <v>60</v>
      </c>
      <c r="E1" s="4" t="s">
        <v>56</v>
      </c>
      <c r="F1" s="4" t="s">
        <v>61</v>
      </c>
      <c r="G1" s="4" t="s">
        <v>62</v>
      </c>
      <c r="H1" s="4" t="s">
        <v>63</v>
      </c>
      <c r="J1" s="4" t="s">
        <v>46</v>
      </c>
    </row>
    <row r="2" spans="1:10" x14ac:dyDescent="0.25">
      <c r="A2" s="5" t="s">
        <v>41</v>
      </c>
      <c r="B2" s="15">
        <f>Карточка!H21</f>
        <v>5.072</v>
      </c>
      <c r="C2" s="6">
        <v>14</v>
      </c>
      <c r="D2" s="22">
        <f>B2/C2</f>
        <v>0.36228571428571427</v>
      </c>
      <c r="E2" s="15">
        <f>C2-B2</f>
        <v>8.928</v>
      </c>
      <c r="F2" s="10">
        <v>180</v>
      </c>
      <c r="G2" s="15">
        <f>E2*F2</f>
        <v>1607.0400000000002</v>
      </c>
      <c r="H2" s="11" t="str">
        <f>IF(D2&gt;Цель,"Проверить","ОК")</f>
        <v>Проверить</v>
      </c>
      <c r="J2" s="7">
        <v>0.32</v>
      </c>
    </row>
    <row r="3" spans="1:8" x14ac:dyDescent="0.25">
      <c r="A3" s="5" t="s">
        <v>64</v>
      </c>
      <c r="B3" s="6">
        <v>0.656</v>
      </c>
      <c r="C3" s="6">
        <v>4.5</v>
      </c>
      <c r="D3" s="22">
        <f>B3/C3</f>
        <v>0.14577777777777778</v>
      </c>
      <c r="E3" s="15">
        <f>C3-B3</f>
        <v>3.844</v>
      </c>
      <c r="F3" s="10">
        <v>140</v>
      </c>
      <c r="G3" s="15">
        <f>E3*F3</f>
        <v>538.16</v>
      </c>
      <c r="H3" s="11" t="str">
        <f>IF(D3&gt;Цель,"Проверить","ОК")</f>
        <v>ОК</v>
      </c>
    </row>
    <row r="4" spans="1:8" x14ac:dyDescent="0.25">
      <c r="A4" s="5" t="s">
        <v>65</v>
      </c>
      <c r="B4" s="6">
        <v>4.3</v>
      </c>
      <c r="C4" s="6">
        <v>14</v>
      </c>
      <c r="D4" s="22">
        <f>B4/C4</f>
        <v>0.3071428571428571</v>
      </c>
      <c r="E4" s="15">
        <f>C4-B4</f>
        <v>9.7</v>
      </c>
      <c r="F4" s="10">
        <v>120</v>
      </c>
      <c r="G4" s="15">
        <f>E4*F4</f>
        <v>1164</v>
      </c>
      <c r="H4" s="11" t="str">
        <f>IF(D4&gt;Цель,"Проверить","ОК")</f>
        <v>ОК</v>
      </c>
    </row>
    <row r="5" spans="1:8" x14ac:dyDescent="0.25">
      <c r="A5" s="5" t="s">
        <v>66</v>
      </c>
      <c r="B5" s="6">
        <v>1.46</v>
      </c>
      <c r="C5" s="6">
        <v>5</v>
      </c>
      <c r="D5" s="22">
        <f>B5/C5</f>
        <v>0.292</v>
      </c>
      <c r="E5" s="15">
        <f>C5-B5</f>
        <v>3.54</v>
      </c>
      <c r="F5" s="10">
        <v>150</v>
      </c>
      <c r="G5" s="15">
        <f>E5*F5</f>
        <v>531</v>
      </c>
      <c r="H5" s="11" t="str">
        <f>IF(D5&gt;Цель,"Проверить","ОК")</f>
        <v>ОК</v>
      </c>
    </row>
    <row r="6" spans="1:8" x14ac:dyDescent="0.25">
      <c r="A6" s="5" t="s">
        <v>67</v>
      </c>
      <c r="B6" s="6">
        <v>2.4</v>
      </c>
      <c r="C6" s="6">
        <v>12</v>
      </c>
      <c r="D6" s="22">
        <f>B6/C6</f>
        <v>0.19999999999999998</v>
      </c>
      <c r="E6" s="15">
        <f>C6-B6</f>
        <v>9.6</v>
      </c>
      <c r="F6" s="10">
        <v>90</v>
      </c>
      <c r="G6" s="15">
        <f>E6*F6</f>
        <v>864</v>
      </c>
      <c r="H6" s="11" t="str">
        <f>IF(D6&gt;Цель,"Проверить","ОК")</f>
        <v>ОК</v>
      </c>
    </row>
    <row r="8" spans="1:7" x14ac:dyDescent="0.25">
      <c r="A8" s="23" t="s">
        <v>68</v>
      </c>
      <c r="B8" s="20">
        <f>SUMPRODUCT(B2:B6,F2:F6)</f>
        <v>1955.8000000000002</v>
      </c>
      <c r="C8" s="20">
        <f>SUMPRODUCT(C2:C6,F2:F6)</f>
        <v>6660</v>
      </c>
      <c r="D8" s="21">
        <f>SUMPRODUCT(B2:B6,F2:F6)/SUMPRODUCT(C2:C6,F2:F6)</f>
        <v>0.2936636636636637</v>
      </c>
      <c r="F8" s="24">
        <f>SUM(F2:F6)</f>
        <v>680</v>
      </c>
      <c r="G8" s="20">
        <f>SUM(G2:G6)</f>
        <v>4704.200000000001</v>
      </c>
    </row>
  </sheetData>
  <conditionalFormatting sqref="A2:H6">
    <cfRule type="expression" dxfId="0" priority="1">
      <formula>$D2&gt;Цель</formula>
    </cfRule>
  </conditionalFormatting>
  <pageMargins left="0.5" right="0.5" top="0.6" bottom="0.6" header="0.3" footer="0.3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8" customWidth="1"/>
    <col min="2" max="2" width="14" customWidth="1"/>
    <col min="3" max="3" width="13" customWidth="1"/>
    <col min="4" max="4" width="14" customWidth="1"/>
    <col min="5" max="5" width="13" customWidth="1"/>
    <col min="6" max="6" width="14" customWidth="1"/>
    <col min="7" max="7" width="12" customWidth="1"/>
    <col min="8" max="8" width="13" customWidth="1"/>
    <col min="9" max="9" width="10" customWidth="1"/>
    <col min="10" max="10" width="12" customWidth="1"/>
  </cols>
  <sheetData>
    <row r="1" ht="32" customHeight="1" spans="1:10" x14ac:dyDescent="0.25">
      <c r="A1" s="4" t="s">
        <v>69</v>
      </c>
      <c r="B1" s="4" t="s">
        <v>70</v>
      </c>
      <c r="C1" s="4" t="s">
        <v>71</v>
      </c>
      <c r="D1" s="4" t="s">
        <v>72</v>
      </c>
      <c r="E1" s="4" t="s">
        <v>73</v>
      </c>
      <c r="F1" s="4" t="s">
        <v>74</v>
      </c>
      <c r="G1" s="4" t="s">
        <v>75</v>
      </c>
      <c r="H1" s="4" t="s">
        <v>76</v>
      </c>
      <c r="I1" s="4" t="s">
        <v>77</v>
      </c>
      <c r="J1" s="4" t="s">
        <v>78</v>
      </c>
    </row>
    <row r="2" spans="1:10" x14ac:dyDescent="0.25">
      <c r="A2" s="10">
        <v>1</v>
      </c>
      <c r="B2" s="6">
        <v>2800</v>
      </c>
      <c r="C2" s="6">
        <v>6100</v>
      </c>
      <c r="D2" s="6">
        <v>2600</v>
      </c>
      <c r="E2" s="15">
        <f>B2+C2-D2</f>
        <v>6300</v>
      </c>
      <c r="F2" s="6">
        <v>19500</v>
      </c>
      <c r="G2" s="22">
        <f>E2/F2</f>
        <v>0.3230769230769231</v>
      </c>
      <c r="H2" s="25">
        <v>0.298</v>
      </c>
      <c r="I2" s="26">
        <f>(G2-H2)*100</f>
        <v>2.5076923076923108</v>
      </c>
      <c r="J2" s="15">
        <f>E2-H2*F2</f>
        <v>489</v>
      </c>
    </row>
    <row r="3" spans="1:10" x14ac:dyDescent="0.25">
      <c r="A3" s="10">
        <v>2</v>
      </c>
      <c r="B3" s="18">
        <f>D2</f>
        <v>2600</v>
      </c>
      <c r="C3" s="6"/>
      <c r="D3" s="6"/>
      <c r="E3" s="15" t="str">
        <f>IF(ISNUMBER(C3),B3+C3-D3,"")</f>
        <v/>
      </c>
      <c r="F3" s="6"/>
      <c r="G3" s="22" t="str">
        <f>IF(AND(ISNUMBER(E3),F3&gt;0),E3/F3,"")</f>
        <v/>
      </c>
      <c r="H3" s="25"/>
      <c r="I3" s="26" t="str">
        <f>IF(AND(ISNUMBER(G3),ISNUMBER(H3)),(G3-H3)*100,"")</f>
        <v/>
      </c>
      <c r="J3" s="15" t="str">
        <f>IF(AND(ISNUMBER(E3),ISNUMBER(F3),ISNUMBER(H3)),E3-H3*F3,"")</f>
        <v/>
      </c>
    </row>
    <row r="4" spans="1:10" x14ac:dyDescent="0.25">
      <c r="A4" s="10">
        <v>3</v>
      </c>
      <c r="B4" s="18">
        <f>D3</f>
        <v>0</v>
      </c>
      <c r="C4" s="6"/>
      <c r="D4" s="6"/>
      <c r="E4" s="15" t="str">
        <f>IF(ISNUMBER(C4),B4+C4-D4,"")</f>
        <v/>
      </c>
      <c r="F4" s="6"/>
      <c r="G4" s="22" t="str">
        <f>IF(AND(ISNUMBER(E4),F4&gt;0),E4/F4,"")</f>
        <v/>
      </c>
      <c r="H4" s="25"/>
      <c r="I4" s="26" t="str">
        <f>IF(AND(ISNUMBER(G4),ISNUMBER(H4)),(G4-H4)*100,"")</f>
        <v/>
      </c>
      <c r="J4" s="15" t="str">
        <f>IF(AND(ISNUMBER(E4),ISNUMBER(F4),ISNUMBER(H4)),E4-H4*F4,"")</f>
        <v/>
      </c>
    </row>
    <row r="5" spans="1:10" x14ac:dyDescent="0.25">
      <c r="A5" s="10">
        <v>4</v>
      </c>
      <c r="B5" s="18">
        <f>D4</f>
        <v>0</v>
      </c>
      <c r="C5" s="6"/>
      <c r="D5" s="6"/>
      <c r="E5" s="15" t="str">
        <f>IF(ISNUMBER(C5),B5+C5-D5,"")</f>
        <v/>
      </c>
      <c r="F5" s="6"/>
      <c r="G5" s="22" t="str">
        <f>IF(AND(ISNUMBER(E5),F5&gt;0),E5/F5,"")</f>
        <v/>
      </c>
      <c r="H5" s="25"/>
      <c r="I5" s="26" t="str">
        <f>IF(AND(ISNUMBER(G5),ISNUMBER(H5)),(G5-H5)*100,"")</f>
        <v/>
      </c>
      <c r="J5" s="15" t="str">
        <f>IF(AND(ISNUMBER(E5),ISNUMBER(F5),ISNUMBER(H5)),E5-H5*F5,"")</f>
        <v/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Как пользоваться</vt:lpstr>
      <vt:lpstr>Продукты</vt:lpstr>
      <vt:lpstr>Карточка</vt:lpstr>
      <vt:lpstr>Меню</vt:lpstr>
      <vt:lpstr>Неделя</vt:lpstr>
    </vt:vector>
  </TitlesOfParts>
  <Company>Dishment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Dishment</dc:creator>
  <dc:title>Калькулятор фудкоста в Excel: бесплатный шаблон с формулами</dc:title>
  <dc:subject/>
  <dc:description/>
  <cp:keywords/>
  <cp:category/>
  <cp:lastModifiedBy>Dishment</cp:lastModifiedBy>
  <dcterms:created xsi:type="dcterms:W3CDTF">2026-10-15T00:00:00Z</dcterms:created>
  <dcterms:modified xsi:type="dcterms:W3CDTF">2026-10-15T00:00:00Z</dcterms:modified>
</cp:coreProperties>
</file>